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er\Desktop\Physics Pro\"/>
    </mc:Choice>
  </mc:AlternateContent>
  <xr:revisionPtr revIDLastSave="0" documentId="8_{7027E3DB-ADCE-44A1-8161-3B2094116570}" xr6:coauthVersionLast="47" xr6:coauthVersionMax="47" xr10:uidLastSave="{00000000-0000-0000-0000-000000000000}"/>
  <bookViews>
    <workbookView xWindow="-120" yWindow="-120" windowWidth="20730" windowHeight="11160" xr2:uid="{42A83FDE-12DB-4CD1-B743-545225781FA5}"/>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s="1"/>
  <c r="G11" i="1" s="1"/>
  <c r="I11" i="1" s="1"/>
  <c r="E9" i="1"/>
  <c r="E7" i="1"/>
  <c r="F7" i="1" s="1"/>
  <c r="G7" i="1" s="1"/>
  <c r="I7" i="1" s="1"/>
  <c r="E5" i="1"/>
  <c r="F5" i="1" s="1"/>
  <c r="G5" i="1" s="1"/>
  <c r="D21" i="1" l="1"/>
  <c r="E21" i="1" s="1"/>
  <c r="G21" i="1" s="1"/>
  <c r="I5" i="1"/>
  <c r="D27" i="1"/>
  <c r="E27" i="1" s="1"/>
  <c r="G27" i="1" s="1"/>
  <c r="D23" i="1"/>
  <c r="E23" i="1" s="1"/>
  <c r="G23" i="1" s="1"/>
  <c r="F9" i="1"/>
  <c r="G9" i="1" s="1"/>
  <c r="I9" i="1" s="1"/>
  <c r="I15" i="1" s="1"/>
  <c r="M11" i="1"/>
  <c r="M9" i="1"/>
  <c r="M7" i="1"/>
  <c r="M5" i="1"/>
  <c r="P11" i="1"/>
  <c r="Q11" i="1" s="1"/>
  <c r="P5" i="1"/>
  <c r="Q5" i="1" s="1"/>
  <c r="P7" i="1"/>
  <c r="Q7" i="1" s="1"/>
  <c r="P9" i="1"/>
  <c r="Q9" i="1" s="1"/>
  <c r="K5" i="1"/>
  <c r="D25" i="1" l="1"/>
  <c r="E25" i="1" s="1"/>
  <c r="G25" i="1" s="1"/>
  <c r="G31" i="1" s="1"/>
  <c r="M15" i="1"/>
  <c r="K15" i="1"/>
  <c r="Q15" i="1" l="1"/>
  <c r="D16" i="1" l="1"/>
  <c r="J23" i="1" s="1"/>
  <c r="J22" i="1" l="1"/>
  <c r="J21" i="1"/>
  <c r="J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5" authorId="0" shapeId="0" xr:uid="{CCA9DE1A-8F1D-4368-8D4C-DC1AC83A6EC5}">
      <text>
        <r>
          <rPr>
            <b/>
            <sz val="9"/>
            <color indexed="81"/>
            <rFont val="Tahoma"/>
            <family val="2"/>
          </rPr>
          <t>user:</t>
        </r>
        <r>
          <rPr>
            <sz val="9"/>
            <color indexed="81"/>
            <rFont val="Tahoma"/>
            <family val="2"/>
          </rPr>
          <t xml:space="preserve">
to light bulb 1= 7
to light bulb 2 3
to ceiling 1m
to sockert 1 1m
to socket 2 15m</t>
        </r>
      </text>
    </comment>
  </commentList>
</comments>
</file>

<file path=xl/sharedStrings.xml><?xml version="1.0" encoding="utf-8"?>
<sst xmlns="http://schemas.openxmlformats.org/spreadsheetml/2006/main" count="66" uniqueCount="48">
  <si>
    <t>Power &amp; Energy Cost</t>
  </si>
  <si>
    <t>Electrical bill cost</t>
  </si>
  <si>
    <t>Room</t>
  </si>
  <si>
    <t>Living Room</t>
  </si>
  <si>
    <t>Bedroom</t>
  </si>
  <si>
    <t>Kitchen</t>
  </si>
  <si>
    <t>Bathroom</t>
  </si>
  <si>
    <t>Switches</t>
  </si>
  <si>
    <t>Socket</t>
  </si>
  <si>
    <t>Ordinary Switch</t>
  </si>
  <si>
    <t xml:space="preserve">Total </t>
  </si>
  <si>
    <t>Substription</t>
  </si>
  <si>
    <t xml:space="preserve">Total Cost </t>
  </si>
  <si>
    <t>Area m2</t>
  </si>
  <si>
    <t xml:space="preserve">assumed Time h per day  </t>
  </si>
  <si>
    <t>1 Fancy Switch</t>
  </si>
  <si>
    <t>Bulb Cost JD</t>
  </si>
  <si>
    <t xml:space="preserve"> 1 Fancy Switch</t>
  </si>
  <si>
    <t>Switches Cost JD</t>
  </si>
  <si>
    <t>Socket Cost JOD</t>
  </si>
  <si>
    <t>Wires for lighting m</t>
  </si>
  <si>
    <t>Wires for  Sockets m</t>
  </si>
  <si>
    <t>Total wires</t>
  </si>
  <si>
    <t>Wires Cost JOD</t>
  </si>
  <si>
    <t>Number of Bulbs used</t>
  </si>
  <si>
    <t xml:space="preserve">1400 lumens each </t>
  </si>
  <si>
    <t>Lumen needed for total area (200 per m2)</t>
  </si>
  <si>
    <t xml:space="preserve">800 lumens each </t>
  </si>
  <si>
    <t>Type of Bulbs used</t>
  </si>
  <si>
    <t>Number of Bulbs required</t>
  </si>
  <si>
    <t>LED light bulbs(1.5 JD per bulb )</t>
  </si>
  <si>
    <t xml:space="preserve"> LED light bulbs(1.5 JD per bulb )</t>
  </si>
  <si>
    <t xml:space="preserve"> LED light bulb (1.5 JD per bulb )</t>
  </si>
  <si>
    <t>14W for 1400 lumen LED bulb</t>
  </si>
  <si>
    <t>10W for 800 lumen LED bulb</t>
  </si>
  <si>
    <t xml:space="preserve">Power W  </t>
  </si>
  <si>
    <t>Total per month</t>
  </si>
  <si>
    <t>Cost =          Energy X 0.12JOD</t>
  </si>
  <si>
    <t xml:space="preserve">Items Cost Percentage from the total cost </t>
  </si>
  <si>
    <t xml:space="preserve">Bulbs </t>
  </si>
  <si>
    <t xml:space="preserve">Switches </t>
  </si>
  <si>
    <t xml:space="preserve">Sockets </t>
  </si>
  <si>
    <t>Wires</t>
  </si>
  <si>
    <t xml:space="preserve">0.5 JD Each </t>
  </si>
  <si>
    <t>Energy(kWh)= power (kW) X time (h)</t>
  </si>
  <si>
    <t xml:space="preserve">if the operation time for each room increases for the same type and number of bulbs the energy used increases and also the cost of the electrical bill increases so their relation is Directly Proportional </t>
  </si>
  <si>
    <t>Time (h)</t>
  </si>
  <si>
    <t>Cost (JD)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</si>
</sst>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2"/>
      <color theme="1"/>
      <name val="Calibri"/>
      <family val="2"/>
      <scheme val="minor"/>
    </font>
    <font>
      <b/>
      <sz val="14"/>
      <color theme="1"/>
      <name val="Calibri"/>
      <family val="2"/>
      <scheme val="minor"/>
    </font>
    <font>
      <sz val="11"/>
      <color theme="1"/>
      <name val="Calibri"/>
      <family val="2"/>
      <scheme val="minor"/>
    </font>
    <font>
      <sz val="10"/>
      <color theme="1"/>
      <name val="Calibri"/>
      <family val="2"/>
      <scheme val="minor"/>
    </font>
    <font>
      <b/>
      <sz val="11"/>
      <name val="Calibri"/>
      <family val="2"/>
      <scheme val="minor"/>
    </font>
    <font>
      <b/>
      <sz val="14"/>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rgb="FF92D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6" fillId="0" borderId="0" applyFont="0" applyFill="0" applyBorder="0" applyAlignment="0" applyProtection="0"/>
  </cellStyleXfs>
  <cellXfs count="50">
    <xf numFmtId="0" fontId="0" fillId="0" borderId="0" xfId="0"/>
    <xf numFmtId="0" fontId="1" fillId="0" borderId="0" xfId="0" applyFont="1"/>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6" xfId="0" applyFont="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0" fillId="3" borderId="9" xfId="0" applyFill="1" applyBorder="1" applyAlignment="1">
      <alignment horizontal="center"/>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0" borderId="2" xfId="0" applyBorder="1" applyAlignment="1">
      <alignment horizontal="center"/>
    </xf>
    <xf numFmtId="0" fontId="1" fillId="3" borderId="14" xfId="0" applyFont="1" applyFill="1" applyBorder="1" applyAlignment="1">
      <alignment horizontal="center"/>
    </xf>
    <xf numFmtId="2" fontId="0" fillId="0" borderId="1" xfId="0" applyNumberFormat="1" applyBorder="1" applyAlignment="1">
      <alignment horizont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7" fillId="0" borderId="1" xfId="0" applyFont="1" applyBorder="1" applyAlignment="1">
      <alignment horizontal="center" wrapText="1"/>
    </xf>
    <xf numFmtId="9" fontId="0" fillId="0" borderId="0" xfId="1" applyFont="1"/>
    <xf numFmtId="1" fontId="0" fillId="0" borderId="1" xfId="0" applyNumberFormat="1" applyBorder="1" applyAlignment="1">
      <alignment horizontal="center"/>
    </xf>
    <xf numFmtId="0" fontId="8" fillId="0" borderId="0" xfId="0" applyFont="1" applyAlignment="1">
      <alignment horizontal="center" vertical="center" wrapText="1"/>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0" fillId="0" borderId="8" xfId="0" applyBorder="1" applyAlignment="1">
      <alignment horizontal="center"/>
    </xf>
    <xf numFmtId="0" fontId="7" fillId="0" borderId="9" xfId="0" applyFont="1"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6" xfId="0" applyBorder="1"/>
    <xf numFmtId="9" fontId="0" fillId="0" borderId="7" xfId="1" applyFont="1" applyBorder="1"/>
    <xf numFmtId="0" fontId="0" fillId="0" borderId="8" xfId="0" applyBorder="1"/>
    <xf numFmtId="9" fontId="0" fillId="0" borderId="10" xfId="1" applyFont="1" applyBorder="1"/>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5" fillId="2" borderId="17"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3" borderId="13"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Items Cost Percentage from the total cost </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1254954817553572E-2"/>
          <c:y val="0.13787514463917816"/>
          <c:w val="0.90657638515193883"/>
          <c:h val="0.75010950244122709"/>
        </c:manualLayout>
      </c:layout>
      <c:pie3DChart>
        <c:varyColors val="1"/>
        <c:ser>
          <c:idx val="0"/>
          <c:order val="0"/>
          <c:dPt>
            <c:idx val="0"/>
            <c:bubble3D val="0"/>
            <c:spPr>
              <a:solidFill>
                <a:schemeClr val="accent5">
                  <a:shade val="58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866B-4E9E-B485-0F8CA90CEAFA}"/>
              </c:ext>
            </c:extLst>
          </c:dPt>
          <c:dPt>
            <c:idx val="1"/>
            <c:bubble3D val="0"/>
            <c:spPr>
              <a:solidFill>
                <a:schemeClr val="accent5">
                  <a:shade val="8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2E4F-4A53-9783-FA560ED18158}"/>
              </c:ext>
            </c:extLst>
          </c:dPt>
          <c:dPt>
            <c:idx val="2"/>
            <c:bubble3D val="0"/>
            <c:spPr>
              <a:solidFill>
                <a:schemeClr val="accent5">
                  <a:tint val="8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866B-4E9E-B485-0F8CA90CEAFA}"/>
              </c:ext>
            </c:extLst>
          </c:dPt>
          <c:dPt>
            <c:idx val="3"/>
            <c:bubble3D val="0"/>
            <c:spPr>
              <a:solidFill>
                <a:schemeClr val="accent5">
                  <a:tint val="58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2E4F-4A53-9783-FA560ED18158}"/>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866B-4E9E-B485-0F8CA90CEAFA}"/>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2-866B-4E9E-B485-0F8CA90CEAF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Sheet1!$I$20:$I$23</c:f>
              <c:strCache>
                <c:ptCount val="4"/>
                <c:pt idx="0">
                  <c:v>Bulbs </c:v>
                </c:pt>
                <c:pt idx="1">
                  <c:v>Switches </c:v>
                </c:pt>
                <c:pt idx="2">
                  <c:v>Sockets </c:v>
                </c:pt>
                <c:pt idx="3">
                  <c:v>Wires</c:v>
                </c:pt>
              </c:strCache>
            </c:strRef>
          </c:cat>
          <c:val>
            <c:numRef>
              <c:f>Sheet1!$J$20:$J$23</c:f>
              <c:numCache>
                <c:formatCode>0%</c:formatCode>
                <c:ptCount val="4"/>
                <c:pt idx="0">
                  <c:v>6.3241106719367585E-2</c:v>
                </c:pt>
                <c:pt idx="1">
                  <c:v>1.4492753623188406E-2</c:v>
                </c:pt>
                <c:pt idx="2">
                  <c:v>3.689064558629776E-2</c:v>
                </c:pt>
                <c:pt idx="3">
                  <c:v>0.88537549407114624</c:v>
                </c:pt>
              </c:numCache>
            </c:numRef>
          </c:val>
          <c:extLst>
            <c:ext xmlns:c16="http://schemas.microsoft.com/office/drawing/2014/chart" uri="{C3380CC4-5D6E-409C-BE32-E72D297353CC}">
              <c16:uniqueId val="{00000000-866B-4E9E-B485-0F8CA90CEAFA}"/>
            </c:ext>
          </c:extLst>
        </c:ser>
        <c:dLbls>
          <c:showLegendKey val="0"/>
          <c:showVal val="0"/>
          <c:showCatName val="0"/>
          <c:showSerName val="0"/>
          <c:showPercent val="0"/>
          <c:showBubbleSize val="0"/>
          <c:showLeaderLines val="1"/>
        </c:dLbls>
      </c:pie3DChart>
      <c:spPr>
        <a:noFill/>
        <a:ln>
          <a:noFill/>
        </a:ln>
        <a:effectLst/>
      </c:spPr>
    </c:plotArea>
    <c:legend>
      <c:legendPos val="l"/>
      <c:layout>
        <c:manualLayout>
          <c:xMode val="edge"/>
          <c:yMode val="edge"/>
          <c:x val="1.6867464012203012E-2"/>
          <c:y val="0.25016030254282728"/>
          <c:w val="0.1942759973109455"/>
          <c:h val="0.5107543815087630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and Cost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Sheet1!$J$35</c:f>
              <c:strCache>
                <c:ptCount val="1"/>
                <c:pt idx="0">
                  <c:v>Time (h)</c:v>
                </c:pt>
              </c:strCache>
            </c:strRef>
          </c:tx>
          <c:spPr>
            <a:ln w="19050" cap="rnd">
              <a:solidFill>
                <a:schemeClr val="accent1"/>
              </a:solidFill>
              <a:round/>
            </a:ln>
            <a:effectLst/>
          </c:spPr>
          <c:marker>
            <c:symbol val="none"/>
          </c:marker>
          <c:xVal>
            <c:numRef>
              <c:f>Sheet1!$J$36:$J$37</c:f>
              <c:numCache>
                <c:formatCode>General</c:formatCode>
                <c:ptCount val="2"/>
                <c:pt idx="0">
                  <c:v>5</c:v>
                </c:pt>
                <c:pt idx="1">
                  <c:v>7</c:v>
                </c:pt>
              </c:numCache>
            </c:numRef>
          </c:xVal>
          <c:yVal>
            <c:numRef>
              <c:f>Sheet1!$K$36:$K$37</c:f>
              <c:numCache>
                <c:formatCode>General</c:formatCode>
                <c:ptCount val="2"/>
                <c:pt idx="0">
                  <c:v>0.5</c:v>
                </c:pt>
                <c:pt idx="1">
                  <c:v>0.71</c:v>
                </c:pt>
              </c:numCache>
            </c:numRef>
          </c:yVal>
          <c:smooth val="0"/>
          <c:extLst>
            <c:ext xmlns:c16="http://schemas.microsoft.com/office/drawing/2014/chart" uri="{C3380CC4-5D6E-409C-BE32-E72D297353CC}">
              <c16:uniqueId val="{00000002-6CAC-4761-97D3-AF7F5F5FDCC3}"/>
            </c:ext>
          </c:extLst>
        </c:ser>
        <c:dLbls>
          <c:showLegendKey val="0"/>
          <c:showVal val="0"/>
          <c:showCatName val="0"/>
          <c:showSerName val="0"/>
          <c:showPercent val="0"/>
          <c:showBubbleSize val="0"/>
        </c:dLbls>
        <c:axId val="1238454512"/>
        <c:axId val="527835392"/>
      </c:scatterChart>
      <c:valAx>
        <c:axId val="1238454512"/>
        <c:scaling>
          <c:orientation val="minMax"/>
          <c:min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35392"/>
        <c:crosses val="autoZero"/>
        <c:crossBetween val="midCat"/>
        <c:majorUnit val="1"/>
        <c:minorUnit val="0.5"/>
      </c:valAx>
      <c:valAx>
        <c:axId val="527835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a:t>
                </a:r>
                <a:r>
                  <a:rPr lang="en-US" baseline="0"/>
                  <a:t> (JD)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845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212272</xdr:colOff>
      <xdr:row>17</xdr:row>
      <xdr:rowOff>165100</xdr:rowOff>
    </xdr:from>
    <xdr:to>
      <xdr:col>16</xdr:col>
      <xdr:colOff>609600</xdr:colOff>
      <xdr:row>28</xdr:row>
      <xdr:rowOff>85270</xdr:rowOff>
    </xdr:to>
    <xdr:graphicFrame macro="">
      <xdr:nvGraphicFramePr>
        <xdr:cNvPr id="3" name="Chart 2">
          <a:extLst>
            <a:ext uri="{FF2B5EF4-FFF2-40B4-BE49-F238E27FC236}">
              <a16:creationId xmlns:a16="http://schemas.microsoft.com/office/drawing/2014/main" id="{B815D178-1DAE-42AC-8197-E8C5699ECC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206829</xdr:colOff>
      <xdr:row>28</xdr:row>
      <xdr:rowOff>179615</xdr:rowOff>
    </xdr:from>
    <xdr:to>
      <xdr:col>17</xdr:col>
      <xdr:colOff>0</xdr:colOff>
      <xdr:row>37</xdr:row>
      <xdr:rowOff>114301</xdr:rowOff>
    </xdr:to>
    <xdr:graphicFrame macro="">
      <xdr:nvGraphicFramePr>
        <xdr:cNvPr id="13" name="Chart 12">
          <a:extLst>
            <a:ext uri="{FF2B5EF4-FFF2-40B4-BE49-F238E27FC236}">
              <a16:creationId xmlns:a16="http://schemas.microsoft.com/office/drawing/2014/main" id="{2D3BB7F9-7043-4CE1-B017-1FE84F6A41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E07F-3615-4059-9FA4-BFEB0340093F}">
  <dimension ref="C2:Q37"/>
  <sheetViews>
    <sheetView tabSelected="1" zoomScale="70" zoomScaleNormal="70" zoomScaleSheetLayoutView="70" workbookViewId="0">
      <selection activeCell="H20" sqref="H20"/>
    </sheetView>
  </sheetViews>
  <sheetFormatPr defaultRowHeight="15" x14ac:dyDescent="0.25"/>
  <cols>
    <col min="3" max="3" width="20.140625" customWidth="1"/>
    <col min="4" max="4" width="16.140625" customWidth="1"/>
    <col min="5" max="5" width="24.5703125" bestFit="1" customWidth="1"/>
    <col min="6" max="6" width="18.7109375" customWidth="1"/>
    <col min="7" max="7" width="12.28515625" customWidth="1"/>
    <col min="8" max="8" width="32" customWidth="1"/>
    <col min="9" max="9" width="10.140625" bestFit="1" customWidth="1"/>
    <col min="10" max="10" width="15.28515625" bestFit="1" customWidth="1"/>
    <col min="11" max="12" width="13" customWidth="1"/>
    <col min="13" max="13" width="10.7109375" customWidth="1"/>
    <col min="14" max="16" width="11.7109375" customWidth="1"/>
    <col min="17" max="17" width="10.5703125" customWidth="1"/>
  </cols>
  <sheetData>
    <row r="2" spans="3:17" ht="15.75" thickBot="1" x14ac:dyDescent="0.3"/>
    <row r="3" spans="3:17" s="1" customFormat="1" ht="18.75" x14ac:dyDescent="0.3">
      <c r="C3" s="41" t="s">
        <v>0</v>
      </c>
      <c r="D3" s="42"/>
      <c r="E3" s="42"/>
      <c r="F3" s="42"/>
      <c r="G3" s="42"/>
      <c r="H3" s="42"/>
      <c r="I3" s="42"/>
      <c r="J3" s="42"/>
      <c r="K3" s="42"/>
      <c r="L3" s="42"/>
      <c r="M3" s="42"/>
      <c r="N3" s="42"/>
      <c r="O3" s="42"/>
      <c r="P3" s="42"/>
      <c r="Q3" s="43"/>
    </row>
    <row r="4" spans="3:17" ht="44.45" customHeight="1" x14ac:dyDescent="0.25">
      <c r="C4" s="10" t="s">
        <v>2</v>
      </c>
      <c r="D4" s="11" t="s">
        <v>13</v>
      </c>
      <c r="E4" s="11" t="s">
        <v>26</v>
      </c>
      <c r="F4" s="11" t="s">
        <v>29</v>
      </c>
      <c r="G4" s="11" t="s">
        <v>24</v>
      </c>
      <c r="H4" s="11" t="s">
        <v>28</v>
      </c>
      <c r="I4" s="11" t="s">
        <v>16</v>
      </c>
      <c r="J4" s="11" t="s">
        <v>7</v>
      </c>
      <c r="K4" s="11" t="s">
        <v>18</v>
      </c>
      <c r="L4" s="11" t="s">
        <v>8</v>
      </c>
      <c r="M4" s="11" t="s">
        <v>19</v>
      </c>
      <c r="N4" s="11" t="s">
        <v>20</v>
      </c>
      <c r="O4" s="11" t="s">
        <v>21</v>
      </c>
      <c r="P4" s="11" t="s">
        <v>22</v>
      </c>
      <c r="Q4" s="12" t="s">
        <v>23</v>
      </c>
    </row>
    <row r="5" spans="3:17" x14ac:dyDescent="0.25">
      <c r="C5" s="5" t="s">
        <v>3</v>
      </c>
      <c r="D5" s="2">
        <v>12</v>
      </c>
      <c r="E5" s="2">
        <f>D5*200</f>
        <v>2400</v>
      </c>
      <c r="F5" s="15">
        <f>E5/800</f>
        <v>3</v>
      </c>
      <c r="G5" s="22">
        <f>ROUNDUP(F5,0)</f>
        <v>3</v>
      </c>
      <c r="H5" s="2" t="s">
        <v>30</v>
      </c>
      <c r="I5" s="2">
        <f>1.5*G5</f>
        <v>4.5</v>
      </c>
      <c r="J5" s="2" t="s">
        <v>15</v>
      </c>
      <c r="K5" s="2">
        <f>0.75</f>
        <v>0.75</v>
      </c>
      <c r="L5" s="2">
        <v>3</v>
      </c>
      <c r="M5" s="2">
        <f>0.5*L5</f>
        <v>1.5</v>
      </c>
      <c r="N5" s="2">
        <v>15</v>
      </c>
      <c r="O5" s="13">
        <v>23</v>
      </c>
      <c r="P5" s="13">
        <f>SUM(O5,N5)</f>
        <v>38</v>
      </c>
      <c r="Q5" s="4">
        <f>P5*1</f>
        <v>38</v>
      </c>
    </row>
    <row r="6" spans="3:17" x14ac:dyDescent="0.25">
      <c r="C6" s="5"/>
      <c r="D6" s="2"/>
      <c r="E6" s="2"/>
      <c r="F6" s="15" t="s">
        <v>27</v>
      </c>
      <c r="G6" s="22"/>
      <c r="H6" s="2"/>
      <c r="I6" s="2"/>
      <c r="J6" s="2"/>
      <c r="K6" s="2"/>
      <c r="L6" s="2" t="s">
        <v>43</v>
      </c>
      <c r="M6" s="2"/>
      <c r="N6" s="2"/>
      <c r="O6" s="13"/>
      <c r="P6" s="13"/>
      <c r="Q6" s="4"/>
    </row>
    <row r="7" spans="3:17" x14ac:dyDescent="0.25">
      <c r="C7" s="5" t="s">
        <v>4</v>
      </c>
      <c r="D7" s="2">
        <v>10</v>
      </c>
      <c r="E7" s="2">
        <f>D7*200</f>
        <v>2000</v>
      </c>
      <c r="F7" s="15">
        <f>E7/1400</f>
        <v>1.4285714285714286</v>
      </c>
      <c r="G7" s="22">
        <f>ROUNDUP(F7,0)</f>
        <v>2</v>
      </c>
      <c r="H7" s="2" t="s">
        <v>31</v>
      </c>
      <c r="I7" s="2">
        <f>1.5*G7</f>
        <v>3</v>
      </c>
      <c r="J7" s="2" t="s">
        <v>17</v>
      </c>
      <c r="K7" s="2">
        <v>0.75</v>
      </c>
      <c r="L7" s="2">
        <v>4</v>
      </c>
      <c r="M7" s="2">
        <f>0.5*L7</f>
        <v>2</v>
      </c>
      <c r="N7" s="2">
        <v>19</v>
      </c>
      <c r="O7" s="13">
        <v>29</v>
      </c>
      <c r="P7" s="13">
        <f>SUM(O7,N7)</f>
        <v>48</v>
      </c>
      <c r="Q7" s="4">
        <f>P7*1</f>
        <v>48</v>
      </c>
    </row>
    <row r="8" spans="3:17" x14ac:dyDescent="0.25">
      <c r="C8" s="5"/>
      <c r="D8" s="2"/>
      <c r="E8" s="2"/>
      <c r="F8" s="15" t="s">
        <v>25</v>
      </c>
      <c r="G8" s="22"/>
      <c r="H8" s="2"/>
      <c r="I8" s="2"/>
      <c r="J8" s="2"/>
      <c r="K8" s="2"/>
      <c r="L8" s="2" t="s">
        <v>43</v>
      </c>
      <c r="M8" s="2"/>
      <c r="N8" s="2"/>
      <c r="O8" s="13"/>
      <c r="P8" s="13"/>
      <c r="Q8" s="4"/>
    </row>
    <row r="9" spans="3:17" x14ac:dyDescent="0.25">
      <c r="C9" s="5" t="s">
        <v>5</v>
      </c>
      <c r="D9" s="2">
        <v>10</v>
      </c>
      <c r="E9" s="2">
        <f>D9*200</f>
        <v>2000</v>
      </c>
      <c r="F9" s="15">
        <f>E9/1400</f>
        <v>1.4285714285714286</v>
      </c>
      <c r="G9" s="22">
        <f>ROUNDUP(F9,0)</f>
        <v>2</v>
      </c>
      <c r="H9" s="2" t="s">
        <v>30</v>
      </c>
      <c r="I9" s="2">
        <f>1.5*G9</f>
        <v>3</v>
      </c>
      <c r="J9" s="2" t="s">
        <v>15</v>
      </c>
      <c r="K9" s="2">
        <v>0.75</v>
      </c>
      <c r="L9" s="2">
        <v>6</v>
      </c>
      <c r="M9" s="2">
        <f>0.5*L9</f>
        <v>3</v>
      </c>
      <c r="N9" s="2">
        <v>14</v>
      </c>
      <c r="O9" s="13">
        <v>28</v>
      </c>
      <c r="P9" s="13">
        <f>SUM(O9,N9)</f>
        <v>42</v>
      </c>
      <c r="Q9" s="4">
        <f>P9*1</f>
        <v>42</v>
      </c>
    </row>
    <row r="10" spans="3:17" x14ac:dyDescent="0.25">
      <c r="C10" s="5"/>
      <c r="D10" s="2"/>
      <c r="E10" s="2"/>
      <c r="F10" s="15" t="s">
        <v>25</v>
      </c>
      <c r="G10" s="22"/>
      <c r="H10" s="2"/>
      <c r="I10" s="2"/>
      <c r="J10" s="2"/>
      <c r="K10" s="2"/>
      <c r="L10" s="2" t="s">
        <v>43</v>
      </c>
      <c r="M10" s="2"/>
      <c r="N10" s="2"/>
      <c r="O10" s="13"/>
      <c r="P10" s="13"/>
      <c r="Q10" s="4"/>
    </row>
    <row r="11" spans="3:17" x14ac:dyDescent="0.25">
      <c r="C11" s="5" t="s">
        <v>6</v>
      </c>
      <c r="D11" s="2">
        <v>6</v>
      </c>
      <c r="E11" s="2">
        <f>D11*200</f>
        <v>1200</v>
      </c>
      <c r="F11" s="15">
        <f>E11/1400</f>
        <v>0.8571428571428571</v>
      </c>
      <c r="G11" s="22">
        <f>ROUNDUP(F11,0)</f>
        <v>1</v>
      </c>
      <c r="H11" s="2" t="s">
        <v>32</v>
      </c>
      <c r="I11" s="2">
        <f>1.5*G11</f>
        <v>1.5</v>
      </c>
      <c r="J11" s="2" t="s">
        <v>9</v>
      </c>
      <c r="K11" s="2">
        <v>0.5</v>
      </c>
      <c r="L11" s="2">
        <v>1</v>
      </c>
      <c r="M11" s="2">
        <f>0.5*L11</f>
        <v>0.5</v>
      </c>
      <c r="N11" s="2">
        <v>22</v>
      </c>
      <c r="O11" s="13">
        <v>18</v>
      </c>
      <c r="P11" s="13">
        <f>SUM(O11,N11)</f>
        <v>40</v>
      </c>
      <c r="Q11" s="4">
        <f>P11*1</f>
        <v>40</v>
      </c>
    </row>
    <row r="12" spans="3:17" x14ac:dyDescent="0.25">
      <c r="C12" s="5"/>
      <c r="D12" s="2"/>
      <c r="E12" s="2"/>
      <c r="F12" s="15" t="s">
        <v>25</v>
      </c>
      <c r="G12" s="15"/>
      <c r="H12" s="2"/>
      <c r="I12" s="2"/>
      <c r="J12" s="2"/>
      <c r="K12" s="2"/>
      <c r="L12" s="2" t="s">
        <v>43</v>
      </c>
      <c r="M12" s="2"/>
      <c r="N12" s="2"/>
      <c r="O12" s="13"/>
      <c r="P12" s="13"/>
      <c r="Q12" s="4"/>
    </row>
    <row r="13" spans="3:17" x14ac:dyDescent="0.25">
      <c r="C13" s="5"/>
      <c r="D13" s="2"/>
      <c r="E13" s="2"/>
      <c r="F13" s="15"/>
      <c r="G13" s="2"/>
      <c r="H13" s="2"/>
      <c r="I13" s="2"/>
      <c r="J13" s="2"/>
      <c r="K13" s="2"/>
      <c r="L13" s="2"/>
      <c r="M13" s="2"/>
      <c r="N13" s="2"/>
      <c r="O13" s="13"/>
      <c r="P13" s="13"/>
      <c r="Q13" s="4"/>
    </row>
    <row r="14" spans="3:17" x14ac:dyDescent="0.25">
      <c r="C14" s="3"/>
      <c r="D14" s="2"/>
      <c r="E14" s="2"/>
      <c r="F14" s="15"/>
      <c r="G14" s="2"/>
      <c r="H14" s="2"/>
      <c r="I14" s="2"/>
      <c r="J14" s="2"/>
      <c r="K14" s="2"/>
      <c r="L14" s="2"/>
      <c r="M14" s="2"/>
      <c r="N14" s="2"/>
      <c r="O14" s="13"/>
      <c r="P14" s="13"/>
      <c r="Q14" s="4"/>
    </row>
    <row r="15" spans="3:17" ht="15.75" thickBot="1" x14ac:dyDescent="0.3">
      <c r="C15" s="6" t="s">
        <v>10</v>
      </c>
      <c r="D15" s="7"/>
      <c r="E15" s="7"/>
      <c r="F15" s="7"/>
      <c r="G15" s="7"/>
      <c r="H15" s="7"/>
      <c r="I15" s="7">
        <f>SUM(I5:I14)</f>
        <v>12</v>
      </c>
      <c r="J15" s="7"/>
      <c r="K15" s="7">
        <f>SUM(K5:K14)</f>
        <v>2.75</v>
      </c>
      <c r="L15" s="7"/>
      <c r="M15" s="7">
        <f>SUM(M5:M14)</f>
        <v>7</v>
      </c>
      <c r="N15" s="7"/>
      <c r="O15" s="14"/>
      <c r="P15" s="14"/>
      <c r="Q15" s="8">
        <f>SUM(Q5:Q14)</f>
        <v>168</v>
      </c>
    </row>
    <row r="16" spans="3:17" ht="15.75" thickBot="1" x14ac:dyDescent="0.3">
      <c r="C16" s="6" t="s">
        <v>12</v>
      </c>
      <c r="D16" s="47">
        <f>SUM(I15,K15,M15,Q15)</f>
        <v>189.75</v>
      </c>
      <c r="E16" s="48"/>
      <c r="F16" s="48"/>
      <c r="G16" s="48"/>
      <c r="H16" s="48"/>
      <c r="I16" s="48"/>
      <c r="J16" s="48"/>
      <c r="K16" s="48"/>
      <c r="L16" s="48"/>
      <c r="M16" s="48"/>
      <c r="N16" s="48"/>
      <c r="O16" s="48"/>
      <c r="P16" s="48"/>
      <c r="Q16" s="49"/>
    </row>
    <row r="17" spans="3:10" ht="15.75" thickBot="1" x14ac:dyDescent="0.3"/>
    <row r="18" spans="3:10" ht="19.5" thickBot="1" x14ac:dyDescent="0.35">
      <c r="C18" s="44" t="s">
        <v>1</v>
      </c>
      <c r="D18" s="45"/>
      <c r="E18" s="45"/>
      <c r="F18" s="45"/>
      <c r="G18" s="46"/>
      <c r="H18" s="1"/>
      <c r="I18" s="1"/>
      <c r="J18" s="1"/>
    </row>
    <row r="19" spans="3:10" s="1" customFormat="1" ht="57.6" customHeight="1" x14ac:dyDescent="0.25">
      <c r="C19" s="16" t="s">
        <v>2</v>
      </c>
      <c r="D19" s="17" t="s">
        <v>35</v>
      </c>
      <c r="E19" s="18" t="s">
        <v>44</v>
      </c>
      <c r="F19" s="18" t="s">
        <v>14</v>
      </c>
      <c r="G19" s="19" t="s">
        <v>37</v>
      </c>
      <c r="I19" s="39" t="s">
        <v>38</v>
      </c>
      <c r="J19" s="40"/>
    </row>
    <row r="20" spans="3:10" x14ac:dyDescent="0.25">
      <c r="C20" s="5"/>
      <c r="D20" s="2"/>
      <c r="E20" s="2"/>
      <c r="F20" s="2"/>
      <c r="G20" s="4"/>
      <c r="I20" s="32" t="s">
        <v>39</v>
      </c>
      <c r="J20" s="33">
        <f>I15/D16</f>
        <v>6.3241106719367585E-2</v>
      </c>
    </row>
    <row r="21" spans="3:10" x14ac:dyDescent="0.25">
      <c r="C21" s="3" t="s">
        <v>3</v>
      </c>
      <c r="D21" s="20">
        <f>10*G5</f>
        <v>30</v>
      </c>
      <c r="E21" s="2">
        <f>D21/1000*$F21*30</f>
        <v>7.1999999999999993</v>
      </c>
      <c r="F21" s="2">
        <v>8</v>
      </c>
      <c r="G21" s="4">
        <f>ROUND((E21*0.12),2)</f>
        <v>0.86</v>
      </c>
      <c r="H21" s="21"/>
      <c r="I21" s="32" t="s">
        <v>40</v>
      </c>
      <c r="J21" s="33">
        <f>K15/D16</f>
        <v>1.4492753623188406E-2</v>
      </c>
    </row>
    <row r="22" spans="3:10" ht="27" customHeight="1" x14ac:dyDescent="0.25">
      <c r="C22" s="3"/>
      <c r="D22" s="20" t="s">
        <v>34</v>
      </c>
      <c r="E22" s="2"/>
      <c r="F22" s="2"/>
      <c r="G22" s="4"/>
      <c r="I22" s="32" t="s">
        <v>41</v>
      </c>
      <c r="J22" s="33">
        <f>M15/D16</f>
        <v>3.689064558629776E-2</v>
      </c>
    </row>
    <row r="23" spans="3:10" ht="15.75" thickBot="1" x14ac:dyDescent="0.3">
      <c r="C23" s="3" t="s">
        <v>4</v>
      </c>
      <c r="D23" s="20">
        <f>14*G7</f>
        <v>28</v>
      </c>
      <c r="E23" s="2">
        <f>D23/1000*$F23*30</f>
        <v>4.2</v>
      </c>
      <c r="F23" s="2">
        <v>5</v>
      </c>
      <c r="G23" s="4">
        <f>ROUND((E23*0.12),2)</f>
        <v>0.5</v>
      </c>
      <c r="H23" s="21"/>
      <c r="I23" s="34" t="s">
        <v>42</v>
      </c>
      <c r="J23" s="35">
        <f>Q15/D16</f>
        <v>0.88537549407114624</v>
      </c>
    </row>
    <row r="24" spans="3:10" ht="26.25" x14ac:dyDescent="0.25">
      <c r="C24" s="3"/>
      <c r="D24" s="20" t="s">
        <v>33</v>
      </c>
      <c r="E24" s="2"/>
      <c r="F24" s="2"/>
      <c r="G24" s="4"/>
    </row>
    <row r="25" spans="3:10" x14ac:dyDescent="0.25">
      <c r="C25" s="3" t="s">
        <v>5</v>
      </c>
      <c r="D25" s="20">
        <f>14*G9</f>
        <v>28</v>
      </c>
      <c r="E25" s="2">
        <f>D25/1000*$F25*30</f>
        <v>5.88</v>
      </c>
      <c r="F25" s="2">
        <v>7</v>
      </c>
      <c r="G25" s="4">
        <f>ROUND((E25*0.12),2)</f>
        <v>0.71</v>
      </c>
      <c r="H25" s="21"/>
    </row>
    <row r="26" spans="3:10" ht="26.25" x14ac:dyDescent="0.25">
      <c r="C26" s="3"/>
      <c r="D26" s="20" t="s">
        <v>33</v>
      </c>
      <c r="E26" s="2"/>
      <c r="F26" s="2"/>
      <c r="G26" s="4"/>
    </row>
    <row r="27" spans="3:10" x14ac:dyDescent="0.25">
      <c r="C27" s="3" t="s">
        <v>6</v>
      </c>
      <c r="D27" s="20">
        <f>14*G11</f>
        <v>14</v>
      </c>
      <c r="E27" s="2">
        <f>D27/1000*$F27*30</f>
        <v>1.26</v>
      </c>
      <c r="F27" s="2">
        <v>3</v>
      </c>
      <c r="G27" s="4">
        <f>ROUND((E27*0.12),2)</f>
        <v>0.15</v>
      </c>
    </row>
    <row r="28" spans="3:10" ht="26.25" x14ac:dyDescent="0.25">
      <c r="C28" s="3"/>
      <c r="D28" s="20" t="s">
        <v>33</v>
      </c>
      <c r="E28" s="2"/>
      <c r="F28" s="2"/>
      <c r="G28" s="4"/>
    </row>
    <row r="29" spans="3:10" x14ac:dyDescent="0.25">
      <c r="C29" s="3" t="s">
        <v>11</v>
      </c>
      <c r="D29" s="20"/>
      <c r="E29" s="2"/>
      <c r="F29" s="2"/>
      <c r="G29" s="4">
        <v>5</v>
      </c>
    </row>
    <row r="30" spans="3:10" x14ac:dyDescent="0.25">
      <c r="C30" s="3"/>
      <c r="D30" s="2"/>
      <c r="E30" s="2"/>
      <c r="F30" s="2"/>
      <c r="G30" s="4"/>
    </row>
    <row r="31" spans="3:10" ht="15.75" thickBot="1" x14ac:dyDescent="0.3">
      <c r="C31" s="6" t="s">
        <v>36</v>
      </c>
      <c r="D31" s="9"/>
      <c r="E31" s="7"/>
      <c r="F31" s="9"/>
      <c r="G31" s="8">
        <f>SUM(G21:G29)</f>
        <v>7.22</v>
      </c>
    </row>
    <row r="32" spans="3:10" ht="15.75" thickBot="1" x14ac:dyDescent="0.3"/>
    <row r="33" spans="8:11" ht="100.9" customHeight="1" thickBot="1" x14ac:dyDescent="0.3">
      <c r="H33" s="36" t="s">
        <v>45</v>
      </c>
      <c r="I33" s="37"/>
      <c r="J33" s="37"/>
      <c r="K33" s="38"/>
    </row>
    <row r="34" spans="8:11" ht="15.75" thickBot="1" x14ac:dyDescent="0.3">
      <c r="H34" s="23"/>
      <c r="I34" s="23"/>
      <c r="J34" s="23"/>
      <c r="K34" s="23"/>
    </row>
    <row r="35" spans="8:11" x14ac:dyDescent="0.25">
      <c r="H35" s="24" t="s">
        <v>2</v>
      </c>
      <c r="I35" s="25" t="s">
        <v>35</v>
      </c>
      <c r="J35" s="26" t="s">
        <v>46</v>
      </c>
      <c r="K35" s="27" t="s">
        <v>47</v>
      </c>
    </row>
    <row r="36" spans="8:11" x14ac:dyDescent="0.25">
      <c r="H36" s="3" t="s">
        <v>4</v>
      </c>
      <c r="I36" s="20">
        <v>28</v>
      </c>
      <c r="J36" s="2">
        <v>5</v>
      </c>
      <c r="K36" s="4">
        <v>0.5</v>
      </c>
    </row>
    <row r="37" spans="8:11" ht="15.75" thickBot="1" x14ac:dyDescent="0.3">
      <c r="H37" s="28" t="s">
        <v>5</v>
      </c>
      <c r="I37" s="29">
        <v>28</v>
      </c>
      <c r="J37" s="30">
        <v>7</v>
      </c>
      <c r="K37" s="31">
        <v>0.71</v>
      </c>
    </row>
  </sheetData>
  <mergeCells count="5">
    <mergeCell ref="H33:K33"/>
    <mergeCell ref="I19:J19"/>
    <mergeCell ref="C3:Q3"/>
    <mergeCell ref="C18:G18"/>
    <mergeCell ref="D16:Q16"/>
  </mergeCells>
  <pageMargins left="0.7" right="0.7" top="0.75" bottom="0.75" header="0.3" footer="0.3"/>
  <pageSetup scale="35"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2023-05-12T16:59:28Z</cp:lastPrinted>
  <dcterms:created xsi:type="dcterms:W3CDTF">2023-05-04T14:13:03Z</dcterms:created>
  <dcterms:modified xsi:type="dcterms:W3CDTF">2023-05-13T13:18:55Z</dcterms:modified>
</cp:coreProperties>
</file>